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075" windowHeight="10980" activeTab="4"/>
  </bookViews>
  <sheets>
    <sheet name="【解8.1-5】" sheetId="1" r:id="rId1"/>
    <sheet name="【解8.1-6】NH3 )" sheetId="3" r:id="rId2"/>
    <sheet name="NH3 機械学会　400 K" sheetId="4" r:id="rId3"/>
    <sheet name="【解8.1-7】H2O" sheetId="2" r:id="rId4"/>
    <sheet name="課題1_CH4 Sagara" sheetId="5" r:id="rId5"/>
  </sheets>
  <calcPr calcId="145621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3" i="5"/>
  <c r="F5" i="4"/>
  <c r="F6" i="4"/>
  <c r="F7" i="4"/>
  <c r="F8" i="4"/>
  <c r="F9" i="4"/>
  <c r="F10" i="4"/>
  <c r="F11" i="4"/>
  <c r="F12" i="4"/>
  <c r="F13" i="4"/>
  <c r="F4" i="4"/>
  <c r="E5" i="4"/>
  <c r="E6" i="4"/>
  <c r="E7" i="4"/>
  <c r="E8" i="4"/>
  <c r="E9" i="4"/>
  <c r="E10" i="4"/>
  <c r="E11" i="4"/>
  <c r="E12" i="4"/>
  <c r="E13" i="4"/>
  <c r="E4" i="4"/>
  <c r="D5" i="4"/>
  <c r="D6" i="4"/>
  <c r="D7" i="4"/>
  <c r="D8" i="4"/>
  <c r="D9" i="4"/>
  <c r="D10" i="4"/>
  <c r="D11" i="4"/>
  <c r="D12" i="4"/>
  <c r="D13" i="4"/>
  <c r="D4" i="4"/>
  <c r="F4" i="3"/>
  <c r="F5" i="3"/>
  <c r="F6" i="3"/>
  <c r="F7" i="3"/>
  <c r="F8" i="3"/>
  <c r="F9" i="3"/>
  <c r="F10" i="3"/>
  <c r="F11" i="3"/>
  <c r="F3" i="3"/>
  <c r="E4" i="3"/>
  <c r="E5" i="3"/>
  <c r="E6" i="3"/>
  <c r="E7" i="3"/>
  <c r="E8" i="3"/>
  <c r="E9" i="3"/>
  <c r="E10" i="3"/>
  <c r="E11" i="3"/>
  <c r="E3" i="3"/>
  <c r="D4" i="3"/>
  <c r="D5" i="3"/>
  <c r="D6" i="3"/>
  <c r="D7" i="3"/>
  <c r="D8" i="3"/>
  <c r="D9" i="3"/>
  <c r="D10" i="3"/>
  <c r="D11" i="3"/>
  <c r="D3" i="3"/>
  <c r="E10" i="2"/>
  <c r="E11" i="2"/>
  <c r="E3" i="2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D11" i="2"/>
  <c r="D12" i="2"/>
  <c r="E12" i="2" s="1"/>
  <c r="D3" i="2"/>
  <c r="A9" i="1" l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<sst xmlns="http://schemas.openxmlformats.org/spreadsheetml/2006/main" count="53" uniqueCount="34">
  <si>
    <t>1/V [mol/L]</t>
    <phoneticPr fontId="1"/>
  </si>
  <si>
    <t>(Z-1)V [mL/mol]</t>
    <phoneticPr fontId="1"/>
  </si>
  <si>
    <t>表8.2から</t>
    <rPh sb="0" eb="1">
      <t>ヒョウ</t>
    </rPh>
    <phoneticPr fontId="1"/>
  </si>
  <si>
    <t>T [K]</t>
    <phoneticPr fontId="1"/>
  </si>
  <si>
    <t>P [atm]</t>
    <phoneticPr fontId="1"/>
  </si>
  <si>
    <t>表8.4から実験データ</t>
    <rPh sb="6" eb="8">
      <t>ジッケン</t>
    </rPh>
    <phoneticPr fontId="1"/>
  </si>
  <si>
    <t>ρ=1/V　[mol/L]</t>
    <phoneticPr fontId="1"/>
  </si>
  <si>
    <t>Z [-]</t>
    <phoneticPr fontId="1"/>
  </si>
  <si>
    <t>どうもデータの連続性・単調性が良くない</t>
    <rPh sb="7" eb="10">
      <t>レンゾクセイ</t>
    </rPh>
    <rPh sb="11" eb="13">
      <t>タンチョウ</t>
    </rPh>
    <rPh sb="13" eb="14">
      <t>セイ</t>
    </rPh>
    <rPh sb="15" eb="16">
      <t>ヨ</t>
    </rPh>
    <phoneticPr fontId="1"/>
  </si>
  <si>
    <t>出典不明</t>
    <rPh sb="0" eb="2">
      <t>シュッテン</t>
    </rPh>
    <rPh sb="2" eb="4">
      <t>フメイ</t>
    </rPh>
    <phoneticPr fontId="1"/>
  </si>
  <si>
    <t>表8.3から実験データ</t>
    <rPh sb="6" eb="8">
      <t>ジッケン</t>
    </rPh>
    <phoneticPr fontId="1"/>
  </si>
  <si>
    <t>V　[L/mol]</t>
    <phoneticPr fontId="1"/>
  </si>
  <si>
    <t>データ出典不明</t>
    <rPh sb="3" eb="5">
      <t>シュッテン</t>
    </rPh>
    <rPh sb="5" eb="7">
      <t>フメイ</t>
    </rPh>
    <phoneticPr fontId="1"/>
  </si>
  <si>
    <t>NH3蒸気PVT　流体の物性値集　機械学会</t>
    <rPh sb="3" eb="5">
      <t>ジョウキ</t>
    </rPh>
    <rPh sb="9" eb="11">
      <t>リュウタイ</t>
    </rPh>
    <rPh sb="12" eb="15">
      <t>ブッセイチ</t>
    </rPh>
    <rPh sb="15" eb="16">
      <t>シュウ</t>
    </rPh>
    <rPh sb="17" eb="19">
      <t>キカイ</t>
    </rPh>
    <rPh sb="19" eb="21">
      <t>ガッカイ</t>
    </rPh>
    <phoneticPr fontId="1"/>
  </si>
  <si>
    <t>p.237実験データ</t>
    <rPh sb="5" eb="7">
      <t>ジッケン</t>
    </rPh>
    <phoneticPr fontId="1"/>
  </si>
  <si>
    <r>
      <t>ρ=1/V　[kg/m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]</t>
    </r>
    <phoneticPr fontId="1"/>
  </si>
  <si>
    <t>NH3=17</t>
    <phoneticPr fontId="1"/>
  </si>
  <si>
    <t>密度　[mol/L]</t>
    <rPh sb="0" eb="2">
      <t>ミツド</t>
    </rPh>
    <phoneticPr fontId="1"/>
  </si>
  <si>
    <t>ダメ：蒸気で正確なPVTデータを得ることは難しい</t>
    <rPh sb="3" eb="5">
      <t>ジョウキ</t>
    </rPh>
    <rPh sb="6" eb="8">
      <t>セイカク</t>
    </rPh>
    <rPh sb="16" eb="17">
      <t>エ</t>
    </rPh>
    <rPh sb="21" eb="22">
      <t>ムズカ</t>
    </rPh>
    <phoneticPr fontId="1"/>
  </si>
  <si>
    <t>Kell (Dymond&amp;Smith p.209)より</t>
    <phoneticPr fontId="1"/>
  </si>
  <si>
    <t>T [K]</t>
    <phoneticPr fontId="1"/>
  </si>
  <si>
    <t>B [cm3/mol]</t>
    <phoneticPr fontId="1"/>
  </si>
  <si>
    <t>外す</t>
    <rPh sb="0" eb="1">
      <t>ハズ</t>
    </rPh>
    <phoneticPr fontId="1"/>
  </si>
  <si>
    <t>データとして不適当</t>
    <rPh sb="6" eb="9">
      <t>フテキトウ</t>
    </rPh>
    <phoneticPr fontId="1"/>
  </si>
  <si>
    <t>DymondのBの値からはB=-200　cm3/mol</t>
    <rPh sb="9" eb="10">
      <t>アタイ</t>
    </rPh>
    <phoneticPr fontId="1"/>
  </si>
  <si>
    <t>近辺なので外した低密度を除けばPVTデータはそれほど悪くないとの評価もできるが，教材としては不適当。</t>
    <rPh sb="0" eb="2">
      <t>キンペン</t>
    </rPh>
    <rPh sb="5" eb="6">
      <t>ハズ</t>
    </rPh>
    <rPh sb="8" eb="11">
      <t>テイミツド</t>
    </rPh>
    <rPh sb="12" eb="13">
      <t>ノゾ</t>
    </rPh>
    <rPh sb="26" eb="27">
      <t>ワル</t>
    </rPh>
    <rPh sb="32" eb="34">
      <t>ヒョウカ</t>
    </rPh>
    <rPh sb="40" eb="42">
      <t>キョウザイ</t>
    </rPh>
    <rPh sb="46" eb="49">
      <t>フテキトウ</t>
    </rPh>
    <phoneticPr fontId="1"/>
  </si>
  <si>
    <t>というより，これに耐えるPVTデータは特殊であると考えるべきか。</t>
    <rPh sb="9" eb="10">
      <t>タ</t>
    </rPh>
    <rPh sb="19" eb="21">
      <t>トクシュ</t>
    </rPh>
    <rPh sb="25" eb="26">
      <t>カンガ</t>
    </rPh>
    <phoneticPr fontId="1"/>
  </si>
  <si>
    <t>CH4実験データ</t>
    <rPh sb="3" eb="5">
      <t>ジッケン</t>
    </rPh>
    <phoneticPr fontId="1"/>
  </si>
  <si>
    <t>Mihar,Sagara,Arai,Saito, J.Chem.Eng.Japan,10,395-399 1977</t>
    <phoneticPr fontId="1"/>
  </si>
  <si>
    <t>除外</t>
    <rPh sb="0" eb="2">
      <t>ジョガイ</t>
    </rPh>
    <phoneticPr fontId="1"/>
  </si>
  <si>
    <t>B=-43.2 mL/mol</t>
    <phoneticPr fontId="1"/>
  </si>
  <si>
    <t>V [mL/mol]</t>
    <phoneticPr fontId="1"/>
  </si>
  <si>
    <r>
      <t>C=2721 (mL/L)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</si>
  <si>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除外(Z-1)の桁落ち</t>
    <rPh sb="0" eb="2">
      <t>ジョガイ</t>
    </rPh>
    <rPh sb="8" eb="9">
      <t>ケタ</t>
    </rPh>
    <rPh sb="9" eb="10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</si>
</sst>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_ "/>
    <numFmt numFmtId="178" formatCode="0.00000_ "/>
    <numFmt numFmtId="179" formatCode="0.0000_ "/>
    <numFmt numFmtId="180" formatCode="0.000E+0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7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178" fontId="0" fillId="0" borderId="0" xfId="0" applyNumberFormat="1">
      <alignment vertical="center"/>
    </xf>
    <xf numFmtId="0" fontId="0" fillId="0" borderId="2" xfId="0" applyBorder="1">
      <alignment vertical="center"/>
    </xf>
    <xf numFmtId="179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80" fontId="0" fillId="0" borderId="3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18152685356238E-2"/>
          <c:y val="2.4545072775054487E-2"/>
          <c:w val="0.81742351682121739"/>
          <c:h val="0.9106886441271648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</c:marker>
          <c:trendline>
            <c:trendlineType val="linear"/>
            <c:dispRSqr val="0"/>
            <c:dispEq val="1"/>
            <c:trendlineLbl>
              <c:layout>
                <c:manualLayout>
                  <c:x val="2.4808398950131233E-2"/>
                  <c:y val="0.31649132400116653"/>
                </c:manualLayout>
              </c:layout>
              <c:numFmt formatCode="General" sourceLinked="0"/>
            </c:trendlineLbl>
          </c:trendline>
          <c:trendline>
            <c:trendlineType val="linear"/>
            <c:dispRSqr val="0"/>
            <c:dispEq val="0"/>
          </c:trendline>
          <c:xVal>
            <c:numRef>
              <c:f>'【解8.1-5】'!$A$3:$A$9</c:f>
              <c:numCache>
                <c:formatCode>0.000_ </c:formatCode>
                <c:ptCount val="7"/>
                <c:pt idx="0">
                  <c:v>8.6206896551724128</c:v>
                </c:pt>
                <c:pt idx="1">
                  <c:v>8.695652173913043</c:v>
                </c:pt>
                <c:pt idx="2">
                  <c:v>9.0090090090090094</c:v>
                </c:pt>
                <c:pt idx="3">
                  <c:v>9.3457943925233646</c:v>
                </c:pt>
                <c:pt idx="4">
                  <c:v>9.5238095238095237</c:v>
                </c:pt>
                <c:pt idx="5">
                  <c:v>9.7087378640776709</c:v>
                </c:pt>
                <c:pt idx="6">
                  <c:v>9.9009900990099009</c:v>
                </c:pt>
              </c:numCache>
            </c:numRef>
          </c:xVal>
          <c:yVal>
            <c:numRef>
              <c:f>'【解8.1-5】'!$B$3:$B$9</c:f>
              <c:numCache>
                <c:formatCode>General</c:formatCode>
                <c:ptCount val="7"/>
                <c:pt idx="0">
                  <c:v>-85.35</c:v>
                </c:pt>
                <c:pt idx="1">
                  <c:v>-83.29</c:v>
                </c:pt>
                <c:pt idx="2">
                  <c:v>-73.98</c:v>
                </c:pt>
                <c:pt idx="3">
                  <c:v>-65.930000000000007</c:v>
                </c:pt>
                <c:pt idx="4">
                  <c:v>-58.71</c:v>
                </c:pt>
                <c:pt idx="5">
                  <c:v>-52.11</c:v>
                </c:pt>
                <c:pt idx="6">
                  <c:v>-45.96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26112"/>
        <c:axId val="192027648"/>
      </c:scatterChart>
      <c:valAx>
        <c:axId val="192026112"/>
        <c:scaling>
          <c:orientation val="minMax"/>
        </c:scaling>
        <c:delete val="0"/>
        <c:axPos val="b"/>
        <c:numFmt formatCode="0.000_ " sourceLinked="1"/>
        <c:majorTickMark val="out"/>
        <c:minorTickMark val="none"/>
        <c:tickLblPos val="nextTo"/>
        <c:crossAx val="192027648"/>
        <c:crosses val="autoZero"/>
        <c:crossBetween val="midCat"/>
      </c:valAx>
      <c:valAx>
        <c:axId val="192027648"/>
        <c:scaling>
          <c:orientation val="minMax"/>
          <c:max val="-40"/>
          <c:min val="-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026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データ不良の可能性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H2Oデータ不良の可能性</c:v>
          </c:tx>
          <c:xVal>
            <c:numRef>
              <c:f>'【解8.1-6】NH3 )'!$F$3:$F$11</c:f>
              <c:numCache>
                <c:formatCode>0.000_ </c:formatCode>
                <c:ptCount val="9"/>
                <c:pt idx="0">
                  <c:v>8.3584085590103635E-2</c:v>
                </c:pt>
                <c:pt idx="1">
                  <c:v>0.17126220243192325</c:v>
                </c:pt>
                <c:pt idx="2">
                  <c:v>0.26343519494204426</c:v>
                </c:pt>
                <c:pt idx="3">
                  <c:v>0.31201248049921998</c:v>
                </c:pt>
                <c:pt idx="4">
                  <c:v>0.36218761318362913</c:v>
                </c:pt>
                <c:pt idx="5">
                  <c:v>0.41511000415110005</c:v>
                </c:pt>
                <c:pt idx="6">
                  <c:v>0.43196544276457882</c:v>
                </c:pt>
                <c:pt idx="7">
                  <c:v>0.44404973357015992</c:v>
                </c:pt>
                <c:pt idx="8">
                  <c:v>0.45808520384791573</c:v>
                </c:pt>
              </c:numCache>
            </c:numRef>
          </c:xVal>
          <c:yVal>
            <c:numRef>
              <c:f>'【解8.1-6】NH3 )'!$E$3:$E$11</c:f>
              <c:numCache>
                <c:formatCode>0.0_ </c:formatCode>
                <c:ptCount val="9"/>
                <c:pt idx="0">
                  <c:v>-254.61358049434861</c:v>
                </c:pt>
                <c:pt idx="1">
                  <c:v>-260.8745679658706</c:v>
                </c:pt>
                <c:pt idx="2">
                  <c:v>-259.65203306569367</c:v>
                </c:pt>
                <c:pt idx="3">
                  <c:v>-263.92945521774504</c:v>
                </c:pt>
                <c:pt idx="4">
                  <c:v>-266.55384218943647</c:v>
                </c:pt>
                <c:pt idx="5">
                  <c:v>-272.67440680947163</c:v>
                </c:pt>
                <c:pt idx="6">
                  <c:v>-276.38003460363268</c:v>
                </c:pt>
                <c:pt idx="7">
                  <c:v>-281.33995410723867</c:v>
                </c:pt>
                <c:pt idx="8">
                  <c:v>-292.26553993529234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60032"/>
        <c:axId val="192070016"/>
      </c:scatterChart>
      <c:valAx>
        <c:axId val="192060032"/>
        <c:scaling>
          <c:orientation val="minMax"/>
        </c:scaling>
        <c:delete val="0"/>
        <c:axPos val="b"/>
        <c:numFmt formatCode="0.0_ " sourceLinked="0"/>
        <c:majorTickMark val="out"/>
        <c:minorTickMark val="none"/>
        <c:tickLblPos val="nextTo"/>
        <c:crossAx val="192070016"/>
        <c:crosses val="autoZero"/>
        <c:crossBetween val="midCat"/>
      </c:valAx>
      <c:valAx>
        <c:axId val="192070016"/>
        <c:scaling>
          <c:orientation val="minMax"/>
        </c:scaling>
        <c:delete val="0"/>
        <c:axPos val="l"/>
        <c:majorGridlines/>
        <c:numFmt formatCode="0_ " sourceLinked="0"/>
        <c:majorTickMark val="out"/>
        <c:minorTickMark val="none"/>
        <c:tickLblPos val="nextTo"/>
        <c:crossAx val="192060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NH3</c:v>
          </c:tx>
          <c:xVal>
            <c:numRef>
              <c:f>'NH3 機械学会　400 K'!$D$7:$D$13</c:f>
              <c:numCache>
                <c:formatCode>0.00000_ </c:formatCode>
                <c:ptCount val="7"/>
                <c:pt idx="0">
                  <c:v>0.1532705882352941</c:v>
                </c:pt>
                <c:pt idx="1">
                  <c:v>0.31217647058823533</c:v>
                </c:pt>
                <c:pt idx="2">
                  <c:v>0.64900000000000002</c:v>
                </c:pt>
                <c:pt idx="3">
                  <c:v>1.0159411764705883</c:v>
                </c:pt>
                <c:pt idx="4">
                  <c:v>1.4197058823529414</c:v>
                </c:pt>
                <c:pt idx="5">
                  <c:v>1.8729411764705883</c:v>
                </c:pt>
                <c:pt idx="6">
                  <c:v>3.355294117647059</c:v>
                </c:pt>
              </c:numCache>
            </c:numRef>
          </c:xVal>
          <c:yVal>
            <c:numRef>
              <c:f>'NH3 機械学会　400 K'!$F$7:$F$13</c:f>
              <c:numCache>
                <c:formatCode>0.0_ </c:formatCode>
                <c:ptCount val="7"/>
                <c:pt idx="0">
                  <c:v>-5875.5078624616126</c:v>
                </c:pt>
                <c:pt idx="1">
                  <c:v>-2890.473819850261</c:v>
                </c:pt>
                <c:pt idx="2">
                  <c:v>-1396.0659880767196</c:v>
                </c:pt>
                <c:pt idx="3">
                  <c:v>-895.69333618283872</c:v>
                </c:pt>
                <c:pt idx="4">
                  <c:v>-643.86650716570944</c:v>
                </c:pt>
                <c:pt idx="5">
                  <c:v>-490.46378440492691</c:v>
                </c:pt>
                <c:pt idx="6">
                  <c:v>-277.72570309620977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94656"/>
        <c:axId val="195496192"/>
      </c:scatterChart>
      <c:valAx>
        <c:axId val="19549465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ρ</a:t>
                </a:r>
                <a:r>
                  <a:rPr lang="ja-JP" altLang="en-US"/>
                  <a:t>　</a:t>
                </a:r>
                <a:r>
                  <a:rPr lang="en-US" altLang="ja-JP"/>
                  <a:t>[mol/L]</a:t>
                </a:r>
                <a:endParaRPr lang="ja-JP" altLang="en-US"/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195496192"/>
        <c:crosses val="autoZero"/>
        <c:crossBetween val="midCat"/>
      </c:valAx>
      <c:valAx>
        <c:axId val="1954961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(Z-1)V [mL/mol]</a:t>
                </a: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1954946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H2Oデータ不良の可能性</c:v>
          </c:tx>
          <c:xVal>
            <c:numRef>
              <c:f>'【解8.1-7】H2O'!$C$5:$C$12</c:f>
              <c:numCache>
                <c:formatCode>General</c:formatCode>
                <c:ptCount val="8"/>
                <c:pt idx="0">
                  <c:v>5.3999999999999999E-2</c:v>
                </c:pt>
                <c:pt idx="1">
                  <c:v>9.0999999999999998E-2</c:v>
                </c:pt>
                <c:pt idx="2">
                  <c:v>0.14699999999999999</c:v>
                </c:pt>
                <c:pt idx="3">
                  <c:v>0.185</c:v>
                </c:pt>
                <c:pt idx="4">
                  <c:v>0.224</c:v>
                </c:pt>
                <c:pt idx="5">
                  <c:v>0.27400000000000002</c:v>
                </c:pt>
                <c:pt idx="6">
                  <c:v>0.32600000000000001</c:v>
                </c:pt>
                <c:pt idx="7">
                  <c:v>0.36799999999999999</c:v>
                </c:pt>
              </c:numCache>
            </c:numRef>
          </c:xVal>
          <c:yVal>
            <c:numRef>
              <c:f>'【解8.1-7】H2O'!$E$5:$E$12</c:f>
              <c:numCache>
                <c:formatCode>0.0_ </c:formatCode>
                <c:ptCount val="8"/>
                <c:pt idx="0">
                  <c:v>-229.27396966443825</c:v>
                </c:pt>
                <c:pt idx="1">
                  <c:v>-255.31596335818824</c:v>
                </c:pt>
                <c:pt idx="2">
                  <c:v>-209.23715927870407</c:v>
                </c:pt>
                <c:pt idx="3">
                  <c:v>-203.56798749105047</c:v>
                </c:pt>
                <c:pt idx="4">
                  <c:v>-207.52596797091925</c:v>
                </c:pt>
                <c:pt idx="5">
                  <c:v>-94.322897656378956</c:v>
                </c:pt>
                <c:pt idx="6">
                  <c:v>-221.37730495575673</c:v>
                </c:pt>
                <c:pt idx="7">
                  <c:v>-221.3256369513949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12576"/>
        <c:axId val="195543040"/>
      </c:scatterChart>
      <c:valAx>
        <c:axId val="1955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543040"/>
        <c:crosses val="autoZero"/>
        <c:crossBetween val="midCat"/>
      </c:valAx>
      <c:valAx>
        <c:axId val="195543040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195512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B,C Dymond</c:v>
          </c:tx>
          <c:marker>
            <c:symbol val="none"/>
          </c:marker>
          <c:xVal>
            <c:numRef>
              <c:f>'【解8.1-7】H2O'!$A$35:$A$42</c:f>
              <c:numCache>
                <c:formatCode>General</c:formatCode>
                <c:ptCount val="8"/>
                <c:pt idx="0">
                  <c:v>423.13</c:v>
                </c:pt>
                <c:pt idx="1">
                  <c:v>448.12</c:v>
                </c:pt>
                <c:pt idx="2">
                  <c:v>473.17</c:v>
                </c:pt>
                <c:pt idx="3">
                  <c:v>498.16</c:v>
                </c:pt>
                <c:pt idx="4">
                  <c:v>523.16999999999996</c:v>
                </c:pt>
                <c:pt idx="5">
                  <c:v>548.19000000000005</c:v>
                </c:pt>
                <c:pt idx="6">
                  <c:v>573.14</c:v>
                </c:pt>
                <c:pt idx="7">
                  <c:v>598.16999999999996</c:v>
                </c:pt>
              </c:numCache>
            </c:numRef>
          </c:xVal>
          <c:yVal>
            <c:numRef>
              <c:f>'【解8.1-7】H2O'!$B$35:$B$42</c:f>
              <c:numCache>
                <c:formatCode>General</c:formatCode>
                <c:ptCount val="8"/>
                <c:pt idx="0">
                  <c:v>-334</c:v>
                </c:pt>
                <c:pt idx="1">
                  <c:v>-263</c:v>
                </c:pt>
                <c:pt idx="2">
                  <c:v>-209</c:v>
                </c:pt>
                <c:pt idx="3">
                  <c:v>-178.4</c:v>
                </c:pt>
                <c:pt idx="4">
                  <c:v>-152.5</c:v>
                </c:pt>
                <c:pt idx="5">
                  <c:v>-133.30000000000001</c:v>
                </c:pt>
                <c:pt idx="6">
                  <c:v>-117.9</c:v>
                </c:pt>
                <c:pt idx="7">
                  <c:v>-103.6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prstDash val="sysDash"/>
            </a:ln>
          </c:spPr>
          <c:marker>
            <c:symbol val="none"/>
          </c:marker>
          <c:xVal>
            <c:numRef>
              <c:f>'【解8.1-7】H2O'!$B$46:$B$47</c:f>
              <c:numCache>
                <c:formatCode>General</c:formatCode>
                <c:ptCount val="2"/>
                <c:pt idx="0">
                  <c:v>466.48</c:v>
                </c:pt>
                <c:pt idx="1">
                  <c:v>466.48</c:v>
                </c:pt>
              </c:numCache>
            </c:numRef>
          </c:xVal>
          <c:yVal>
            <c:numRef>
              <c:f>'【解8.1-7】H2O'!$C$46:$C$47</c:f>
              <c:numCache>
                <c:formatCode>General</c:formatCode>
                <c:ptCount val="2"/>
                <c:pt idx="0">
                  <c:v>-100</c:v>
                </c:pt>
                <c:pt idx="1">
                  <c:v>-300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38016"/>
        <c:axId val="202839552"/>
      </c:scatterChart>
      <c:valAx>
        <c:axId val="202838016"/>
        <c:scaling>
          <c:orientation val="minMax"/>
          <c:max val="600"/>
          <c:min val="400"/>
        </c:scaling>
        <c:delete val="0"/>
        <c:axPos val="b"/>
        <c:numFmt formatCode="General" sourceLinked="1"/>
        <c:majorTickMark val="out"/>
        <c:minorTickMark val="none"/>
        <c:tickLblPos val="nextTo"/>
        <c:crossAx val="202839552"/>
        <c:crosses val="autoZero"/>
        <c:crossBetween val="midCat"/>
      </c:valAx>
      <c:valAx>
        <c:axId val="202839552"/>
        <c:scaling>
          <c:orientation val="minMax"/>
          <c:max val="0"/>
          <c:min val="-4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838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ＣＨ4ビリアル係数</c:v>
          </c:tx>
          <c:trendline>
            <c:spPr>
              <a:ln w="19050"/>
            </c:spPr>
            <c:trendlineType val="linear"/>
            <c:dispRSqr val="0"/>
            <c:dispEq val="1"/>
            <c:trendlineLbl>
              <c:layout>
                <c:manualLayout>
                  <c:x val="-2.8386701662292214E-2"/>
                  <c:y val="8.9176873724117825E-3"/>
                </c:manualLayout>
              </c:layout>
              <c:numFmt formatCode="General" sourceLinked="0"/>
            </c:trendlineLbl>
          </c:trendline>
          <c:xVal>
            <c:numRef>
              <c:f>'課題1_CH4 Sagara'!$G$4:$G$16</c:f>
              <c:numCache>
                <c:formatCode>0.000E+00</c:formatCode>
                <c:ptCount val="13"/>
                <c:pt idx="0">
                  <c:v>3.1165659693047415E-3</c:v>
                </c:pt>
                <c:pt idx="1">
                  <c:v>2.3803406576887298E-3</c:v>
                </c:pt>
                <c:pt idx="2">
                  <c:v>1.9066861588721612E-3</c:v>
                </c:pt>
                <c:pt idx="3">
                  <c:v>1.523342717387238E-3</c:v>
                </c:pt>
                <c:pt idx="4">
                  <c:v>1.2203273020263408E-3</c:v>
                </c:pt>
                <c:pt idx="5">
                  <c:v>9.7499388261930214E-4</c:v>
                </c:pt>
                <c:pt idx="6">
                  <c:v>7.809530808527206E-4</c:v>
                </c:pt>
                <c:pt idx="7">
                  <c:v>6.239520887155361E-4</c:v>
                </c:pt>
                <c:pt idx="8">
                  <c:v>4.9979583434153004E-4</c:v>
                </c:pt>
                <c:pt idx="9">
                  <c:v>3.9932174097678406E-4</c:v>
                </c:pt>
                <c:pt idx="10">
                  <c:v>3.1987398155926164E-4</c:v>
                </c:pt>
                <c:pt idx="11">
                  <c:v>2.5555568825858861E-4</c:v>
                </c:pt>
                <c:pt idx="12">
                  <c:v>2.0470714639461045E-4</c:v>
                </c:pt>
              </c:numCache>
            </c:numRef>
          </c:xVal>
          <c:yVal>
            <c:numRef>
              <c:f>'課題1_CH4 Sagara'!$F$4:$F$16</c:f>
              <c:numCache>
                <c:formatCode>0.0_ </c:formatCode>
                <c:ptCount val="13"/>
                <c:pt idx="0">
                  <c:v>-34.172227075866637</c:v>
                </c:pt>
                <c:pt idx="1">
                  <c:v>-37.179552310773879</c:v>
                </c:pt>
                <c:pt idx="2">
                  <c:v>-38.3912159111173</c:v>
                </c:pt>
                <c:pt idx="3">
                  <c:v>-39.255775681631228</c:v>
                </c:pt>
                <c:pt idx="4">
                  <c:v>-40.071216893043463</c:v>
                </c:pt>
                <c:pt idx="5">
                  <c:v>-40.615639447516678</c:v>
                </c:pt>
                <c:pt idx="6">
                  <c:v>-40.975573033221551</c:v>
                </c:pt>
                <c:pt idx="7">
                  <c:v>-41.349328685014527</c:v>
                </c:pt>
                <c:pt idx="8">
                  <c:v>-41.61699352177191</c:v>
                </c:pt>
                <c:pt idx="9">
                  <c:v>-41.820913529902093</c:v>
                </c:pt>
                <c:pt idx="10">
                  <c:v>-42.204120304479567</c:v>
                </c:pt>
                <c:pt idx="11">
                  <c:v>-42.65215176494393</c:v>
                </c:pt>
                <c:pt idx="12">
                  <c:v>-42.988240298345133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78368"/>
        <c:axId val="181596928"/>
      </c:scatterChart>
      <c:valAx>
        <c:axId val="18157836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1/V [mol/mL]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crossAx val="181596928"/>
        <c:crosses val="autoZero"/>
        <c:crossBetween val="midCat"/>
      </c:valAx>
      <c:valAx>
        <c:axId val="181596928"/>
        <c:scaling>
          <c:orientation val="minMax"/>
          <c:max val="-3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(Z-1)V [mL/mol]</a:t>
                </a: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181578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6</xdr:row>
      <xdr:rowOff>61912</xdr:rowOff>
    </xdr:from>
    <xdr:to>
      <xdr:col>9</xdr:col>
      <xdr:colOff>28575</xdr:colOff>
      <xdr:row>24</xdr:row>
      <xdr:rowOff>133350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585787</xdr:colOff>
      <xdr:row>12</xdr:row>
      <xdr:rowOff>114300</xdr:rowOff>
    </xdr:from>
    <xdr:to>
      <xdr:col>14</xdr:col>
      <xdr:colOff>357187</xdr:colOff>
      <xdr:row>28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671512</xdr:colOff>
      <xdr:row>12</xdr:row>
      <xdr:rowOff>9525</xdr:rowOff>
    </xdr:from>
    <xdr:to>
      <xdr:col>13</xdr:col>
      <xdr:colOff>442912</xdr:colOff>
      <xdr:row>28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681037</xdr:colOff>
      <xdr:row>1</xdr:row>
      <xdr:rowOff>133350</xdr:rowOff>
    </xdr:from>
    <xdr:to>
      <xdr:col>13</xdr:col>
      <xdr:colOff>452437</xdr:colOff>
      <xdr:row>17</xdr:row>
      <xdr:rowOff>133350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633412</xdr:colOff>
      <xdr:row>32</xdr:row>
      <xdr:rowOff>9525</xdr:rowOff>
    </xdr:from>
    <xdr:to>
      <xdr:col>9</xdr:col>
      <xdr:colOff>214312</xdr:colOff>
      <xdr:row>48</xdr:row>
      <xdr:rowOff>9525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</xdr:colOff>
      <xdr:row>10</xdr:row>
      <xdr:rowOff>123825</xdr:rowOff>
    </xdr:from>
    <xdr:to>
      <xdr:col>14</xdr:col>
      <xdr:colOff>509587</xdr:colOff>
      <xdr:row>26</xdr:row>
      <xdr:rowOff>123825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8" sqref="B27:B28"/>
    </sheetView>
  </sheetViews>
  <sheetFormatPr defaultRowHeight="13.5" x14ac:dyDescent="0.15"/>
  <cols>
    <col min="1" max="1" width="12.625" customWidth="1"/>
    <col min="2" max="2" width="16.875" customWidth="1"/>
  </cols>
  <sheetData>
    <row r="1" spans="1:2" x14ac:dyDescent="0.15">
      <c r="A1" t="s">
        <v>2</v>
      </c>
    </row>
    <row r="2" spans="1:2" x14ac:dyDescent="0.15">
      <c r="A2" t="s">
        <v>0</v>
      </c>
      <c r="B2" t="s">
        <v>1</v>
      </c>
    </row>
    <row r="3" spans="1:2" x14ac:dyDescent="0.15">
      <c r="A3" s="1">
        <f>1/0.116</f>
        <v>8.6206896551724128</v>
      </c>
      <c r="B3">
        <v>-85.35</v>
      </c>
    </row>
    <row r="4" spans="1:2" x14ac:dyDescent="0.15">
      <c r="A4" s="1">
        <f>1/0.115</f>
        <v>8.695652173913043</v>
      </c>
      <c r="B4">
        <v>-83.29</v>
      </c>
    </row>
    <row r="5" spans="1:2" x14ac:dyDescent="0.15">
      <c r="A5" s="1">
        <f>1/0.111</f>
        <v>9.0090090090090094</v>
      </c>
      <c r="B5">
        <v>-73.98</v>
      </c>
    </row>
    <row r="6" spans="1:2" x14ac:dyDescent="0.15">
      <c r="A6" s="1">
        <f>1/0.107</f>
        <v>9.3457943925233646</v>
      </c>
      <c r="B6">
        <v>-65.930000000000007</v>
      </c>
    </row>
    <row r="7" spans="1:2" x14ac:dyDescent="0.15">
      <c r="A7" s="1">
        <f>1/0.105</f>
        <v>9.5238095238095237</v>
      </c>
      <c r="B7">
        <v>-58.71</v>
      </c>
    </row>
    <row r="8" spans="1:2" x14ac:dyDescent="0.15">
      <c r="A8" s="1">
        <f>1/0.103</f>
        <v>9.7087378640776709</v>
      </c>
      <c r="B8">
        <v>-52.11</v>
      </c>
    </row>
    <row r="9" spans="1:2" x14ac:dyDescent="0.15">
      <c r="A9" s="1">
        <f>1/0.101</f>
        <v>9.9009900990099009</v>
      </c>
      <c r="B9">
        <v>-45.96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K37" sqref="K37"/>
    </sheetView>
  </sheetViews>
  <sheetFormatPr defaultRowHeight="13.5" x14ac:dyDescent="0.15"/>
  <cols>
    <col min="3" max="3" width="15.25" bestFit="1" customWidth="1"/>
    <col min="4" max="4" width="12.625" customWidth="1"/>
    <col min="5" max="5" width="16.875" customWidth="1"/>
    <col min="6" max="6" width="11.375" bestFit="1" customWidth="1"/>
  </cols>
  <sheetData>
    <row r="1" spans="1:6" x14ac:dyDescent="0.15">
      <c r="A1" s="2" t="s">
        <v>10</v>
      </c>
      <c r="B1" s="2"/>
      <c r="C1" s="2"/>
    </row>
    <row r="2" spans="1:6" x14ac:dyDescent="0.15">
      <c r="A2" t="s">
        <v>3</v>
      </c>
      <c r="B2" t="s">
        <v>4</v>
      </c>
      <c r="C2" t="s">
        <v>11</v>
      </c>
      <c r="D2" t="s">
        <v>7</v>
      </c>
      <c r="E2" t="s">
        <v>1</v>
      </c>
      <c r="F2" t="s">
        <v>0</v>
      </c>
    </row>
    <row r="3" spans="1:6" x14ac:dyDescent="0.15">
      <c r="A3">
        <v>298.14999999999998</v>
      </c>
      <c r="B3">
        <v>2</v>
      </c>
      <c r="C3">
        <v>11.964</v>
      </c>
      <c r="D3" s="1">
        <f>B3*C3/(0.082*A3)</f>
        <v>0.97871835669555762</v>
      </c>
      <c r="E3" s="3">
        <f>(D3-1)*C3*1000</f>
        <v>-254.61358049434861</v>
      </c>
      <c r="F3" s="1">
        <f>1/C3</f>
        <v>8.3584085590103635E-2</v>
      </c>
    </row>
    <row r="4" spans="1:6" x14ac:dyDescent="0.15">
      <c r="A4">
        <v>298.14999999999998</v>
      </c>
      <c r="B4">
        <v>4</v>
      </c>
      <c r="C4">
        <v>5.8390000000000004</v>
      </c>
      <c r="D4" s="1">
        <f t="shared" ref="D4:D11" si="0">B4*C4/(0.082*A4)</f>
        <v>0.95532204693168854</v>
      </c>
      <c r="E4" s="3">
        <f t="shared" ref="E4:E11" si="1">(D4-1)*C4*1000</f>
        <v>-260.8745679658706</v>
      </c>
      <c r="F4" s="1">
        <f t="shared" ref="F4:F11" si="2">1/C4</f>
        <v>0.17126220243192325</v>
      </c>
    </row>
    <row r="5" spans="1:6" x14ac:dyDescent="0.15">
      <c r="A5">
        <v>298.14999999999998</v>
      </c>
      <c r="B5">
        <v>6</v>
      </c>
      <c r="C5">
        <v>3.7959999999999998</v>
      </c>
      <c r="D5" s="1">
        <f t="shared" si="0"/>
        <v>0.93159851605224087</v>
      </c>
      <c r="E5" s="3">
        <f t="shared" si="1"/>
        <v>-259.65203306569367</v>
      </c>
      <c r="F5" s="1">
        <f t="shared" si="2"/>
        <v>0.26343519494204426</v>
      </c>
    </row>
    <row r="6" spans="1:6" x14ac:dyDescent="0.15">
      <c r="A6">
        <v>298.14999999999998</v>
      </c>
      <c r="B6">
        <v>7</v>
      </c>
      <c r="C6">
        <v>3.2050000000000001</v>
      </c>
      <c r="D6" s="1">
        <f t="shared" si="0"/>
        <v>0.91765071600070358</v>
      </c>
      <c r="E6" s="3">
        <f t="shared" si="1"/>
        <v>-263.92945521774504</v>
      </c>
      <c r="F6" s="1">
        <f t="shared" si="2"/>
        <v>0.31201248049921998</v>
      </c>
    </row>
    <row r="7" spans="1:6" x14ac:dyDescent="0.15">
      <c r="A7">
        <v>298.14999999999998</v>
      </c>
      <c r="B7">
        <v>8</v>
      </c>
      <c r="C7">
        <v>2.7610000000000001</v>
      </c>
      <c r="D7" s="1">
        <f t="shared" si="0"/>
        <v>0.90345750011248227</v>
      </c>
      <c r="E7" s="3">
        <f t="shared" si="1"/>
        <v>-266.55384218943647</v>
      </c>
      <c r="F7" s="1">
        <f t="shared" si="2"/>
        <v>0.36218761318362913</v>
      </c>
    </row>
    <row r="8" spans="1:6" x14ac:dyDescent="0.15">
      <c r="A8">
        <v>298.14999999999998</v>
      </c>
      <c r="B8">
        <v>9</v>
      </c>
      <c r="C8">
        <v>2.4089999999999998</v>
      </c>
      <c r="D8" s="1">
        <f t="shared" si="0"/>
        <v>0.88681012585742147</v>
      </c>
      <c r="E8" s="3">
        <f t="shared" si="1"/>
        <v>-272.67440680947163</v>
      </c>
      <c r="F8" s="1">
        <f t="shared" si="2"/>
        <v>0.41511000415110005</v>
      </c>
    </row>
    <row r="9" spans="1:6" x14ac:dyDescent="0.15">
      <c r="A9">
        <v>298.14999999999998</v>
      </c>
      <c r="B9">
        <v>9.3000000000000007</v>
      </c>
      <c r="C9">
        <v>2.3149999999999999</v>
      </c>
      <c r="D9" s="1">
        <f t="shared" si="0"/>
        <v>0.88061337598115219</v>
      </c>
      <c r="E9" s="3">
        <f t="shared" si="1"/>
        <v>-276.38003460363268</v>
      </c>
      <c r="F9" s="1">
        <f t="shared" si="2"/>
        <v>0.43196544276457882</v>
      </c>
    </row>
    <row r="10" spans="1:6" x14ac:dyDescent="0.15">
      <c r="A10">
        <v>298.14999999999998</v>
      </c>
      <c r="B10">
        <v>9.5</v>
      </c>
      <c r="C10">
        <v>2.2519999999999998</v>
      </c>
      <c r="D10" s="1">
        <f t="shared" si="0"/>
        <v>0.87507106833603965</v>
      </c>
      <c r="E10" s="3">
        <f t="shared" si="1"/>
        <v>-281.33995410723867</v>
      </c>
      <c r="F10" s="1">
        <f t="shared" si="2"/>
        <v>0.44404973357015992</v>
      </c>
    </row>
    <row r="11" spans="1:6" x14ac:dyDescent="0.15">
      <c r="A11">
        <v>298.14999999999998</v>
      </c>
      <c r="B11">
        <v>9.6999999999999993</v>
      </c>
      <c r="C11">
        <v>2.1829999999999998</v>
      </c>
      <c r="D11" s="1">
        <f t="shared" si="0"/>
        <v>0.86611748056102045</v>
      </c>
      <c r="E11" s="3">
        <f t="shared" si="1"/>
        <v>-292.26553993529234</v>
      </c>
      <c r="F11" s="1">
        <f t="shared" si="2"/>
        <v>0.45808520384791573</v>
      </c>
    </row>
    <row r="12" spans="1:6" x14ac:dyDescent="0.15">
      <c r="D12" s="1"/>
      <c r="E12" s="3"/>
    </row>
    <row r="13" spans="1:6" x14ac:dyDescent="0.15">
      <c r="E13" t="s">
        <v>12</v>
      </c>
    </row>
    <row r="14" spans="1:6" x14ac:dyDescent="0.15">
      <c r="E14" s="4"/>
    </row>
    <row r="15" spans="1:6" x14ac:dyDescent="0.15">
      <c r="E15" s="5"/>
    </row>
    <row r="16" spans="1:6" x14ac:dyDescent="0.15">
      <c r="C16" s="4" t="s">
        <v>18</v>
      </c>
      <c r="E16" s="5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39" sqref="I39"/>
    </sheetView>
  </sheetViews>
  <sheetFormatPr defaultRowHeight="13.5" x14ac:dyDescent="0.15"/>
  <cols>
    <col min="3" max="4" width="14.375" customWidth="1"/>
    <col min="6" max="6" width="10.5" bestFit="1" customWidth="1"/>
  </cols>
  <sheetData>
    <row r="1" spans="1:6" x14ac:dyDescent="0.15">
      <c r="A1" t="s">
        <v>13</v>
      </c>
      <c r="F1" t="s">
        <v>16</v>
      </c>
    </row>
    <row r="2" spans="1:6" x14ac:dyDescent="0.15">
      <c r="A2" s="2" t="s">
        <v>14</v>
      </c>
      <c r="B2" s="2"/>
      <c r="C2" s="2"/>
      <c r="D2" s="6"/>
    </row>
    <row r="3" spans="1:6" ht="15.75" x14ac:dyDescent="0.15">
      <c r="A3" t="s">
        <v>3</v>
      </c>
      <c r="B3" t="s">
        <v>4</v>
      </c>
      <c r="C3" t="s">
        <v>15</v>
      </c>
      <c r="D3" t="s">
        <v>17</v>
      </c>
      <c r="E3" t="s">
        <v>7</v>
      </c>
      <c r="F3" t="s">
        <v>1</v>
      </c>
    </row>
    <row r="4" spans="1:6" x14ac:dyDescent="0.15">
      <c r="A4">
        <v>400</v>
      </c>
      <c r="B4">
        <v>0.01</v>
      </c>
      <c r="C4">
        <v>5.1200000000000002E-2</v>
      </c>
      <c r="D4" s="7">
        <f>C4/17</f>
        <v>3.0117647058823531E-3</v>
      </c>
      <c r="E4" s="1">
        <f>B4/(D4*0.082*A4)</f>
        <v>0.10122903963414634</v>
      </c>
      <c r="F4" s="3">
        <f>(E4-1)/D4*1000</f>
        <v>-298420.04543397482</v>
      </c>
    </row>
    <row r="5" spans="1:6" x14ac:dyDescent="0.15">
      <c r="A5">
        <v>400</v>
      </c>
      <c r="B5">
        <v>0.05</v>
      </c>
      <c r="C5">
        <v>0.25650000000000001</v>
      </c>
      <c r="D5" s="7">
        <f t="shared" ref="D5:D13" si="0">C5/17</f>
        <v>1.5088235294117647E-2</v>
      </c>
      <c r="E5" s="1">
        <f t="shared" ref="E5:E13" si="1">B5/(D5*0.082*A5)</f>
        <v>0.10103171207150669</v>
      </c>
      <c r="F5" s="3">
        <f t="shared" ref="F5:F13" si="2">(E5-1)/D5*1000</f>
        <v>-59580.74422917889</v>
      </c>
    </row>
    <row r="6" spans="1:6" x14ac:dyDescent="0.15">
      <c r="A6">
        <v>400</v>
      </c>
      <c r="B6">
        <v>0.1</v>
      </c>
      <c r="C6">
        <v>0.51390000000000002</v>
      </c>
      <c r="D6" s="7">
        <f t="shared" si="0"/>
        <v>3.0229411764705883E-2</v>
      </c>
      <c r="E6" s="1">
        <f t="shared" si="1"/>
        <v>0.10085477387173171</v>
      </c>
      <c r="F6" s="3">
        <f t="shared" si="2"/>
        <v>-29744.053014556452</v>
      </c>
    </row>
    <row r="7" spans="1:6" x14ac:dyDescent="0.15">
      <c r="A7">
        <v>400</v>
      </c>
      <c r="B7">
        <v>0.5</v>
      </c>
      <c r="C7">
        <v>2.6055999999999999</v>
      </c>
      <c r="D7" s="7">
        <f t="shared" si="0"/>
        <v>0.1532705882352941</v>
      </c>
      <c r="E7" s="1">
        <f t="shared" si="1"/>
        <v>9.9457453739413046E-2</v>
      </c>
      <c r="F7" s="3">
        <f t="shared" si="2"/>
        <v>-5875.5078624616126</v>
      </c>
    </row>
    <row r="8" spans="1:6" x14ac:dyDescent="0.15">
      <c r="A8">
        <v>400</v>
      </c>
      <c r="B8">
        <v>1</v>
      </c>
      <c r="C8">
        <v>5.3070000000000004</v>
      </c>
      <c r="D8" s="7">
        <f t="shared" si="0"/>
        <v>0.31217647058823533</v>
      </c>
      <c r="E8" s="1">
        <f t="shared" si="1"/>
        <v>9.7662084591450746E-2</v>
      </c>
      <c r="F8" s="3">
        <f t="shared" si="2"/>
        <v>-2890.473819850261</v>
      </c>
    </row>
    <row r="9" spans="1:6" x14ac:dyDescent="0.15">
      <c r="A9">
        <v>400</v>
      </c>
      <c r="B9">
        <v>2</v>
      </c>
      <c r="C9">
        <v>11.032999999999999</v>
      </c>
      <c r="D9" s="7">
        <f t="shared" si="0"/>
        <v>0.64900000000000002</v>
      </c>
      <c r="E9" s="1">
        <f t="shared" si="1"/>
        <v>9.395317373820887E-2</v>
      </c>
      <c r="F9" s="3">
        <f t="shared" si="2"/>
        <v>-1396.0659880767196</v>
      </c>
    </row>
    <row r="10" spans="1:6" x14ac:dyDescent="0.15">
      <c r="A10">
        <v>400</v>
      </c>
      <c r="B10">
        <v>3</v>
      </c>
      <c r="C10">
        <v>17.271000000000001</v>
      </c>
      <c r="D10" s="7">
        <f t="shared" si="0"/>
        <v>1.0159411764705883</v>
      </c>
      <c r="E10" s="1">
        <f t="shared" si="1"/>
        <v>9.0028258281540596E-2</v>
      </c>
      <c r="F10" s="3">
        <f t="shared" si="2"/>
        <v>-895.69333618283872</v>
      </c>
    </row>
    <row r="11" spans="1:6" x14ac:dyDescent="0.15">
      <c r="A11">
        <v>400</v>
      </c>
      <c r="B11">
        <v>4</v>
      </c>
      <c r="C11">
        <v>24.135000000000002</v>
      </c>
      <c r="D11" s="7">
        <f t="shared" si="0"/>
        <v>1.4197058823529414</v>
      </c>
      <c r="E11" s="1">
        <f t="shared" si="1"/>
        <v>8.5898932326799946E-2</v>
      </c>
      <c r="F11" s="3">
        <f t="shared" si="2"/>
        <v>-643.86650716570944</v>
      </c>
    </row>
    <row r="12" spans="1:6" x14ac:dyDescent="0.15">
      <c r="A12">
        <v>400</v>
      </c>
      <c r="B12">
        <v>5</v>
      </c>
      <c r="C12">
        <v>31.84</v>
      </c>
      <c r="D12" s="7">
        <f t="shared" si="0"/>
        <v>1.8729411764705883</v>
      </c>
      <c r="E12" s="1">
        <f t="shared" si="1"/>
        <v>8.1390182620419166E-2</v>
      </c>
      <c r="F12" s="3">
        <f t="shared" si="2"/>
        <v>-490.46378440492691</v>
      </c>
    </row>
    <row r="13" spans="1:6" x14ac:dyDescent="0.15">
      <c r="A13">
        <v>400</v>
      </c>
      <c r="B13">
        <v>7.5</v>
      </c>
      <c r="C13">
        <v>57.04</v>
      </c>
      <c r="D13" s="7">
        <f t="shared" si="0"/>
        <v>3.355294117647059</v>
      </c>
      <c r="E13" s="1">
        <f t="shared" si="1"/>
        <v>6.8148582081893741E-2</v>
      </c>
      <c r="F13" s="3">
        <f t="shared" si="2"/>
        <v>-277.72570309620977</v>
      </c>
    </row>
    <row r="16" spans="1:6" x14ac:dyDescent="0.15">
      <c r="C16" s="4" t="s">
        <v>18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3" workbookViewId="0">
      <selection activeCell="L29" sqref="L29"/>
    </sheetView>
  </sheetViews>
  <sheetFormatPr defaultRowHeight="13.5" x14ac:dyDescent="0.15"/>
  <cols>
    <col min="3" max="3" width="15.25" bestFit="1" customWidth="1"/>
    <col min="4" max="4" width="12.625" customWidth="1"/>
    <col min="5" max="5" width="16.875" customWidth="1"/>
  </cols>
  <sheetData>
    <row r="1" spans="1:6" x14ac:dyDescent="0.15">
      <c r="A1" s="2" t="s">
        <v>5</v>
      </c>
      <c r="B1" s="2"/>
      <c r="C1" s="2"/>
    </row>
    <row r="2" spans="1:6" x14ac:dyDescent="0.15">
      <c r="A2" t="s">
        <v>3</v>
      </c>
      <c r="B2" t="s">
        <v>4</v>
      </c>
      <c r="C2" t="s">
        <v>6</v>
      </c>
      <c r="D2" t="s">
        <v>7</v>
      </c>
      <c r="E2" t="s">
        <v>1</v>
      </c>
    </row>
    <row r="3" spans="1:6" x14ac:dyDescent="0.15">
      <c r="A3">
        <v>466.48</v>
      </c>
      <c r="B3">
        <v>7.0000000000000007E-2</v>
      </c>
      <c r="C3">
        <v>2E-3</v>
      </c>
      <c r="D3" s="1">
        <f>B3/(C3*0.082*A3)</f>
        <v>0.91500014640002336</v>
      </c>
      <c r="E3" s="3">
        <f>(D3-1)/C3*1000</f>
        <v>-42499.926799988316</v>
      </c>
      <c r="F3" t="s">
        <v>22</v>
      </c>
    </row>
    <row r="4" spans="1:6" x14ac:dyDescent="0.15">
      <c r="A4">
        <v>466.48</v>
      </c>
      <c r="B4">
        <v>0.68</v>
      </c>
      <c r="C4">
        <v>1.7999999999999999E-2</v>
      </c>
      <c r="D4" s="1">
        <f t="shared" ref="D4:D12" si="0">B4/(C4*0.082*A4)</f>
        <v>0.98761920563812056</v>
      </c>
      <c r="E4" s="3">
        <f t="shared" ref="E4:E12" si="1">(D4-1)/C4*1000</f>
        <v>-687.82190899330237</v>
      </c>
      <c r="F4" t="s">
        <v>22</v>
      </c>
    </row>
    <row r="5" spans="1:6" x14ac:dyDescent="0.15">
      <c r="A5">
        <v>466.48</v>
      </c>
      <c r="B5">
        <v>2.04</v>
      </c>
      <c r="C5">
        <v>5.3999999999999999E-2</v>
      </c>
      <c r="D5" s="1">
        <f t="shared" si="0"/>
        <v>0.98761920563812033</v>
      </c>
      <c r="E5" s="3">
        <f t="shared" si="1"/>
        <v>-229.27396966443825</v>
      </c>
    </row>
    <row r="6" spans="1:6" x14ac:dyDescent="0.15">
      <c r="A6">
        <v>466.48</v>
      </c>
      <c r="B6">
        <v>3.4</v>
      </c>
      <c r="C6">
        <v>9.0999999999999998E-2</v>
      </c>
      <c r="D6" s="1">
        <f t="shared" si="0"/>
        <v>0.97676624733440487</v>
      </c>
      <c r="E6" s="3">
        <f t="shared" si="1"/>
        <v>-255.31596335818824</v>
      </c>
    </row>
    <row r="7" spans="1:6" x14ac:dyDescent="0.15">
      <c r="A7">
        <v>466.48</v>
      </c>
      <c r="B7">
        <v>5.45</v>
      </c>
      <c r="C7">
        <v>0.14699999999999999</v>
      </c>
      <c r="D7" s="1">
        <f t="shared" si="0"/>
        <v>0.96924213758603051</v>
      </c>
      <c r="E7" s="3">
        <f t="shared" si="1"/>
        <v>-209.23715927870407</v>
      </c>
    </row>
    <row r="8" spans="1:6" x14ac:dyDescent="0.15">
      <c r="A8">
        <v>466.48</v>
      </c>
      <c r="B8">
        <v>6.81</v>
      </c>
      <c r="C8">
        <v>0.185</v>
      </c>
      <c r="D8" s="1">
        <f t="shared" si="0"/>
        <v>0.96233992231415566</v>
      </c>
      <c r="E8" s="3">
        <f t="shared" si="1"/>
        <v>-203.56798749105047</v>
      </c>
    </row>
    <row r="9" spans="1:6" x14ac:dyDescent="0.15">
      <c r="A9">
        <v>466.48</v>
      </c>
      <c r="B9">
        <v>8.17</v>
      </c>
      <c r="C9">
        <v>0.224</v>
      </c>
      <c r="D9" s="1">
        <f t="shared" si="0"/>
        <v>0.95351418317451409</v>
      </c>
      <c r="E9" s="3">
        <f t="shared" si="1"/>
        <v>-207.52596797091925</v>
      </c>
    </row>
    <row r="10" spans="1:6" x14ac:dyDescent="0.15">
      <c r="A10">
        <v>466.48</v>
      </c>
      <c r="B10">
        <v>10.210000000000001</v>
      </c>
      <c r="C10">
        <v>0.27400000000000002</v>
      </c>
      <c r="D10" s="1">
        <f t="shared" si="0"/>
        <v>0.97415552604215216</v>
      </c>
      <c r="E10" s="3">
        <f t="shared" si="1"/>
        <v>-94.322897656378956</v>
      </c>
    </row>
    <row r="11" spans="1:6" x14ac:dyDescent="0.15">
      <c r="A11">
        <v>466.48</v>
      </c>
      <c r="B11">
        <v>11.57</v>
      </c>
      <c r="C11">
        <v>0.32600000000000001</v>
      </c>
      <c r="D11" s="1">
        <f t="shared" si="0"/>
        <v>0.92783099858442331</v>
      </c>
      <c r="E11" s="3">
        <f t="shared" si="1"/>
        <v>-221.37730495575673</v>
      </c>
    </row>
    <row r="12" spans="1:6" x14ac:dyDescent="0.15">
      <c r="A12">
        <v>466.48</v>
      </c>
      <c r="B12">
        <v>12.93</v>
      </c>
      <c r="C12">
        <v>0.36799999999999999</v>
      </c>
      <c r="D12" s="1">
        <f t="shared" si="0"/>
        <v>0.91855216560188668</v>
      </c>
      <c r="E12" s="3">
        <f t="shared" si="1"/>
        <v>-221.3256369513949</v>
      </c>
    </row>
    <row r="14" spans="1:6" x14ac:dyDescent="0.15">
      <c r="E14" s="4" t="s">
        <v>8</v>
      </c>
    </row>
    <row r="15" spans="1:6" x14ac:dyDescent="0.15">
      <c r="E15" s="5" t="s">
        <v>9</v>
      </c>
    </row>
    <row r="16" spans="1:6" x14ac:dyDescent="0.15">
      <c r="E16" s="5" t="s">
        <v>23</v>
      </c>
    </row>
    <row r="18" spans="1:5" x14ac:dyDescent="0.15">
      <c r="E18" s="5" t="s">
        <v>24</v>
      </c>
    </row>
    <row r="19" spans="1:5" x14ac:dyDescent="0.15">
      <c r="E19" s="5" t="s">
        <v>25</v>
      </c>
    </row>
    <row r="20" spans="1:5" x14ac:dyDescent="0.15">
      <c r="E20" s="5" t="s">
        <v>26</v>
      </c>
    </row>
    <row r="32" spans="1:5" x14ac:dyDescent="0.15">
      <c r="A32" t="s">
        <v>19</v>
      </c>
    </row>
    <row r="34" spans="1:3" x14ac:dyDescent="0.15">
      <c r="A34" t="s">
        <v>20</v>
      </c>
      <c r="B34" t="s">
        <v>21</v>
      </c>
    </row>
    <row r="35" spans="1:3" x14ac:dyDescent="0.15">
      <c r="A35">
        <v>423.13</v>
      </c>
      <c r="B35">
        <v>-334</v>
      </c>
    </row>
    <row r="36" spans="1:3" x14ac:dyDescent="0.15">
      <c r="A36">
        <v>448.12</v>
      </c>
      <c r="B36">
        <v>-263</v>
      </c>
    </row>
    <row r="37" spans="1:3" x14ac:dyDescent="0.15">
      <c r="A37">
        <v>473.17</v>
      </c>
      <c r="B37">
        <v>-209</v>
      </c>
    </row>
    <row r="38" spans="1:3" x14ac:dyDescent="0.15">
      <c r="A38">
        <v>498.16</v>
      </c>
      <c r="B38">
        <v>-178.4</v>
      </c>
      <c r="C38">
        <v>-11000</v>
      </c>
    </row>
    <row r="39" spans="1:3" x14ac:dyDescent="0.15">
      <c r="A39">
        <v>523.16999999999996</v>
      </c>
      <c r="B39">
        <v>-152.5</v>
      </c>
      <c r="C39">
        <v>-5800</v>
      </c>
    </row>
    <row r="40" spans="1:3" x14ac:dyDescent="0.15">
      <c r="A40">
        <v>548.19000000000005</v>
      </c>
      <c r="B40">
        <v>-133.30000000000001</v>
      </c>
      <c r="C40">
        <v>-1710</v>
      </c>
    </row>
    <row r="41" spans="1:3" x14ac:dyDescent="0.15">
      <c r="A41">
        <v>573.14</v>
      </c>
      <c r="B41">
        <v>-117.9</v>
      </c>
      <c r="C41">
        <v>390</v>
      </c>
    </row>
    <row r="42" spans="1:3" x14ac:dyDescent="0.15">
      <c r="A42">
        <v>598.16999999999996</v>
      </c>
      <c r="B42">
        <v>-103.6</v>
      </c>
      <c r="C42">
        <v>790</v>
      </c>
    </row>
    <row r="46" spans="1:3" x14ac:dyDescent="0.15">
      <c r="B46">
        <v>466.48</v>
      </c>
      <c r="C46">
        <v>-100</v>
      </c>
    </row>
    <row r="47" spans="1:3" x14ac:dyDescent="0.15">
      <c r="B47">
        <v>466.48</v>
      </c>
      <c r="C47">
        <v>-300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G39" sqref="G39"/>
    </sheetView>
  </sheetViews>
  <sheetFormatPr defaultRowHeight="13.5" x14ac:dyDescent="0.15"/>
  <cols>
    <col min="5" max="5" width="11.375" customWidth="1"/>
    <col min="6" max="6" width="14.375" customWidth="1"/>
    <col min="7" max="7" width="9.875" bestFit="1" customWidth="1"/>
    <col min="8" max="8" width="17.125" customWidth="1"/>
  </cols>
  <sheetData>
    <row r="1" spans="1:8" x14ac:dyDescent="0.15">
      <c r="A1" s="6" t="s">
        <v>27</v>
      </c>
      <c r="B1" s="6"/>
      <c r="C1" s="6"/>
      <c r="D1" s="6"/>
      <c r="E1" s="6"/>
    </row>
    <row r="2" spans="1:8" x14ac:dyDescent="0.15">
      <c r="A2" s="8" t="s">
        <v>3</v>
      </c>
      <c r="B2" s="8" t="s">
        <v>4</v>
      </c>
      <c r="C2" s="8" t="s">
        <v>7</v>
      </c>
      <c r="D2" s="8" t="s">
        <v>11</v>
      </c>
      <c r="E2" s="8" t="s">
        <v>31</v>
      </c>
      <c r="F2" s="8" t="s">
        <v>1</v>
      </c>
      <c r="G2" s="12" t="s">
        <v>0</v>
      </c>
      <c r="H2" s="6"/>
    </row>
    <row r="3" spans="1:8" x14ac:dyDescent="0.15">
      <c r="A3" s="8">
        <v>298.14999999999998</v>
      </c>
      <c r="B3" s="9">
        <v>79.468000000000004</v>
      </c>
      <c r="C3" s="9">
        <v>0.87390000000000001</v>
      </c>
      <c r="D3" s="10">
        <f>0.082*A3*C3/B3</f>
        <v>0.26885500289424674</v>
      </c>
      <c r="E3" s="11">
        <f>D3*1000</f>
        <v>268.85500289424675</v>
      </c>
      <c r="F3" s="11">
        <f>(C3-1)*E3</f>
        <v>-33.90261586496451</v>
      </c>
      <c r="G3" s="13">
        <f>1/E3</f>
        <v>3.7194770014874774E-3</v>
      </c>
      <c r="H3" s="6" t="s">
        <v>29</v>
      </c>
    </row>
    <row r="4" spans="1:8" x14ac:dyDescent="0.15">
      <c r="A4" s="8">
        <v>298.14999999999998</v>
      </c>
      <c r="B4" s="9">
        <v>68.08</v>
      </c>
      <c r="C4" s="9">
        <v>0.89349999999999996</v>
      </c>
      <c r="D4" s="10">
        <f t="shared" ref="D4:D18" si="0">0.082*A4*C4/B4</f>
        <v>0.32086598193301996</v>
      </c>
      <c r="E4" s="11">
        <f t="shared" ref="E4:E18" si="1">D4*1000</f>
        <v>320.86598193301995</v>
      </c>
      <c r="F4" s="11">
        <f t="shared" ref="F4:F18" si="2">(C4-1)*E4</f>
        <v>-34.172227075866637</v>
      </c>
      <c r="G4" s="13">
        <f t="shared" ref="G4:G18" si="3">1/E4</f>
        <v>3.1165659693047415E-3</v>
      </c>
      <c r="H4" s="6"/>
    </row>
    <row r="5" spans="1:8" x14ac:dyDescent="0.15">
      <c r="A5" s="8">
        <v>298.14999999999998</v>
      </c>
      <c r="B5" s="9">
        <v>53.045000000000002</v>
      </c>
      <c r="C5" s="9">
        <v>0.91149999999999998</v>
      </c>
      <c r="D5" s="10">
        <f t="shared" si="0"/>
        <v>0.42010793571495897</v>
      </c>
      <c r="E5" s="11">
        <f t="shared" si="1"/>
        <v>420.10793571495896</v>
      </c>
      <c r="F5" s="11">
        <f t="shared" si="2"/>
        <v>-37.179552310773879</v>
      </c>
      <c r="G5" s="13">
        <f t="shared" si="3"/>
        <v>2.3803406576887298E-3</v>
      </c>
      <c r="H5" s="6"/>
    </row>
    <row r="6" spans="1:8" x14ac:dyDescent="0.15">
      <c r="A6" s="8">
        <v>298.14999999999998</v>
      </c>
      <c r="B6" s="9">
        <v>43.203000000000003</v>
      </c>
      <c r="C6" s="9">
        <v>0.92679999999999996</v>
      </c>
      <c r="D6" s="10">
        <f t="shared" si="0"/>
        <v>0.52447016272018143</v>
      </c>
      <c r="E6" s="11">
        <f t="shared" si="1"/>
        <v>524.47016272018141</v>
      </c>
      <c r="F6" s="11">
        <f t="shared" si="2"/>
        <v>-38.3912159111173</v>
      </c>
      <c r="G6" s="13">
        <f t="shared" si="3"/>
        <v>1.9066861588721612E-3</v>
      </c>
      <c r="H6" s="6"/>
    </row>
    <row r="7" spans="1:8" x14ac:dyDescent="0.15">
      <c r="A7" s="8">
        <v>298.14999999999998</v>
      </c>
      <c r="B7" s="9">
        <v>35.015999999999998</v>
      </c>
      <c r="C7" s="9">
        <v>0.94020000000000004</v>
      </c>
      <c r="D7" s="10">
        <f t="shared" si="0"/>
        <v>0.65645109835503768</v>
      </c>
      <c r="E7" s="11">
        <f t="shared" si="1"/>
        <v>656.45109835503763</v>
      </c>
      <c r="F7" s="11">
        <f t="shared" si="2"/>
        <v>-39.255775681631228</v>
      </c>
      <c r="G7" s="13">
        <f t="shared" si="3"/>
        <v>1.523342717387238E-3</v>
      </c>
      <c r="H7" s="6"/>
    </row>
    <row r="8" spans="1:8" x14ac:dyDescent="0.15">
      <c r="A8" s="8">
        <v>298.14999999999998</v>
      </c>
      <c r="B8" s="9">
        <v>28.376000000000001</v>
      </c>
      <c r="C8" s="9">
        <v>0.95109999999999995</v>
      </c>
      <c r="D8" s="10">
        <f t="shared" si="0"/>
        <v>0.81945228820129679</v>
      </c>
      <c r="E8" s="11">
        <f t="shared" si="1"/>
        <v>819.45228820129682</v>
      </c>
      <c r="F8" s="11">
        <f t="shared" si="2"/>
        <v>-40.071216893043463</v>
      </c>
      <c r="G8" s="13">
        <f t="shared" si="3"/>
        <v>1.2203273020263408E-3</v>
      </c>
      <c r="H8" s="6"/>
    </row>
    <row r="9" spans="1:8" x14ac:dyDescent="0.15">
      <c r="A9" s="8">
        <v>298.14999999999998</v>
      </c>
      <c r="B9" s="9">
        <v>22.893000000000001</v>
      </c>
      <c r="C9" s="9">
        <v>0.96040000000000003</v>
      </c>
      <c r="D9" s="10">
        <f t="shared" si="0"/>
        <v>1.0256474607958765</v>
      </c>
      <c r="E9" s="11">
        <f t="shared" si="1"/>
        <v>1025.6474607958764</v>
      </c>
      <c r="F9" s="11">
        <f t="shared" si="2"/>
        <v>-40.615639447516678</v>
      </c>
      <c r="G9" s="13">
        <f t="shared" si="3"/>
        <v>9.7499388261930214E-4</v>
      </c>
      <c r="H9" s="6"/>
    </row>
    <row r="10" spans="1:8" x14ac:dyDescent="0.15">
      <c r="A10" s="8">
        <v>298.14999999999998</v>
      </c>
      <c r="B10" s="9">
        <v>18.481999999999999</v>
      </c>
      <c r="C10" s="9">
        <v>0.96799999999999997</v>
      </c>
      <c r="D10" s="10">
        <f t="shared" si="0"/>
        <v>1.2804866572881723</v>
      </c>
      <c r="E10" s="11">
        <f t="shared" si="1"/>
        <v>1280.4866572881724</v>
      </c>
      <c r="F10" s="11">
        <f t="shared" si="2"/>
        <v>-40.975573033221551</v>
      </c>
      <c r="G10" s="13">
        <f t="shared" si="3"/>
        <v>7.809530808527206E-4</v>
      </c>
      <c r="H10" s="6"/>
    </row>
    <row r="11" spans="1:8" x14ac:dyDescent="0.15">
      <c r="A11" s="8">
        <v>298.14999999999998</v>
      </c>
      <c r="B11" s="9">
        <v>14.861000000000001</v>
      </c>
      <c r="C11" s="9">
        <v>0.97419999999999995</v>
      </c>
      <c r="D11" s="10">
        <f t="shared" si="0"/>
        <v>1.6026871583338937</v>
      </c>
      <c r="E11" s="11">
        <f t="shared" si="1"/>
        <v>1602.6871583338936</v>
      </c>
      <c r="F11" s="11">
        <f t="shared" si="2"/>
        <v>-41.349328685014527</v>
      </c>
      <c r="G11" s="13">
        <f t="shared" si="3"/>
        <v>6.239520887155361E-4</v>
      </c>
      <c r="H11" s="6"/>
    </row>
    <row r="12" spans="1:8" x14ac:dyDescent="0.15">
      <c r="A12" s="8">
        <v>298.14999999999998</v>
      </c>
      <c r="B12" s="9">
        <v>11.965</v>
      </c>
      <c r="C12" s="9">
        <v>0.97919999999999996</v>
      </c>
      <c r="D12" s="10">
        <f t="shared" si="0"/>
        <v>2.0008169962390303</v>
      </c>
      <c r="E12" s="11">
        <f t="shared" si="1"/>
        <v>2000.8169962390302</v>
      </c>
      <c r="F12" s="11">
        <f t="shared" si="2"/>
        <v>-41.61699352177191</v>
      </c>
      <c r="G12" s="13">
        <f t="shared" si="3"/>
        <v>4.9979583434153004E-4</v>
      </c>
      <c r="H12" s="6"/>
    </row>
    <row r="13" spans="1:8" x14ac:dyDescent="0.15">
      <c r="A13" s="8">
        <v>298.14999999999998</v>
      </c>
      <c r="B13" s="9">
        <v>9.5997000000000003</v>
      </c>
      <c r="C13" s="9">
        <v>0.98329999999999995</v>
      </c>
      <c r="D13" s="10">
        <f t="shared" si="0"/>
        <v>2.5042463191558069</v>
      </c>
      <c r="E13" s="11">
        <f t="shared" si="1"/>
        <v>2504.2463191558068</v>
      </c>
      <c r="F13" s="11">
        <f t="shared" si="2"/>
        <v>-41.820913529902093</v>
      </c>
      <c r="G13" s="13">
        <f t="shared" si="3"/>
        <v>3.9932174097678406E-4</v>
      </c>
      <c r="H13" s="6"/>
    </row>
    <row r="14" spans="1:8" x14ac:dyDescent="0.15">
      <c r="A14" s="8">
        <v>298.14999999999998</v>
      </c>
      <c r="B14" s="9">
        <v>7.7148000000000003</v>
      </c>
      <c r="C14" s="9">
        <v>0.98650000000000004</v>
      </c>
      <c r="D14" s="10">
        <f t="shared" si="0"/>
        <v>3.1262311336651631</v>
      </c>
      <c r="E14" s="11">
        <f t="shared" si="1"/>
        <v>3126.2311336651633</v>
      </c>
      <c r="F14" s="11">
        <f t="shared" si="2"/>
        <v>-42.204120304479567</v>
      </c>
      <c r="G14" s="13">
        <f t="shared" si="3"/>
        <v>3.1987398155926164E-4</v>
      </c>
      <c r="H14" s="6"/>
    </row>
    <row r="15" spans="1:8" x14ac:dyDescent="0.15">
      <c r="A15" s="8">
        <v>298.14999999999998</v>
      </c>
      <c r="B15" s="9">
        <v>6.1798000000000002</v>
      </c>
      <c r="C15" s="9">
        <v>0.98909999999999998</v>
      </c>
      <c r="D15" s="10">
        <f t="shared" si="0"/>
        <v>3.9130414463251237</v>
      </c>
      <c r="E15" s="11">
        <f t="shared" si="1"/>
        <v>3913.0414463251236</v>
      </c>
      <c r="F15" s="11">
        <f t="shared" si="2"/>
        <v>-42.65215176494393</v>
      </c>
      <c r="G15" s="13">
        <f t="shared" si="3"/>
        <v>2.5555568825858861E-4</v>
      </c>
      <c r="H15" s="6"/>
    </row>
    <row r="16" spans="1:8" x14ac:dyDescent="0.15">
      <c r="A16" s="8">
        <v>298.14999999999998</v>
      </c>
      <c r="B16" s="9">
        <v>4.9607000000000001</v>
      </c>
      <c r="C16" s="9">
        <v>0.99119999999999997</v>
      </c>
      <c r="D16" s="10">
        <f t="shared" si="0"/>
        <v>4.8850273066301124</v>
      </c>
      <c r="E16" s="11">
        <f t="shared" si="1"/>
        <v>4885.0273066301124</v>
      </c>
      <c r="F16" s="11">
        <f t="shared" si="2"/>
        <v>-42.988240298345133</v>
      </c>
      <c r="G16" s="13">
        <f t="shared" si="3"/>
        <v>2.0470714639461045E-4</v>
      </c>
      <c r="H16" s="6"/>
    </row>
    <row r="17" spans="1:10" x14ac:dyDescent="0.15">
      <c r="A17" s="8">
        <v>298.14999999999998</v>
      </c>
      <c r="B17" s="9">
        <v>3.9695999999999998</v>
      </c>
      <c r="C17" s="9">
        <v>0.99270000000000003</v>
      </c>
      <c r="D17" s="10">
        <f t="shared" si="0"/>
        <v>6.113922664752117</v>
      </c>
      <c r="E17" s="11">
        <f t="shared" si="1"/>
        <v>6113.9226647521173</v>
      </c>
      <c r="F17" s="11">
        <f t="shared" si="2"/>
        <v>-44.63163545269029</v>
      </c>
      <c r="G17" s="13">
        <f t="shared" si="3"/>
        <v>1.6356111367995917E-4</v>
      </c>
      <c r="H17" s="6" t="s">
        <v>33</v>
      </c>
    </row>
    <row r="18" spans="1:10" x14ac:dyDescent="0.15">
      <c r="A18" s="8">
        <v>298.14999999999998</v>
      </c>
      <c r="B18" s="9">
        <v>3.1844999999999999</v>
      </c>
      <c r="C18" s="9">
        <v>0.99419999999999997</v>
      </c>
      <c r="D18" s="10">
        <f t="shared" si="0"/>
        <v>7.6327523504474799</v>
      </c>
      <c r="E18" s="11">
        <f t="shared" si="1"/>
        <v>7632.7523504474802</v>
      </c>
      <c r="F18" s="11">
        <f t="shared" si="2"/>
        <v>-44.269963632595591</v>
      </c>
      <c r="G18" s="13">
        <f t="shared" si="3"/>
        <v>1.3101433848320437E-4</v>
      </c>
      <c r="H18" s="6" t="s">
        <v>33</v>
      </c>
    </row>
    <row r="19" spans="1:10" x14ac:dyDescent="0.15">
      <c r="D19" s="1"/>
      <c r="E19" s="1"/>
    </row>
    <row r="21" spans="1:10" x14ac:dyDescent="0.15">
      <c r="A21" t="s">
        <v>28</v>
      </c>
    </row>
    <row r="29" spans="1:10" x14ac:dyDescent="0.15">
      <c r="J29" t="s">
        <v>30</v>
      </c>
    </row>
    <row r="30" spans="1:10" ht="15.75" x14ac:dyDescent="0.15">
      <c r="J30" t="s">
        <v>32</v>
      </c>
    </row>
  </sheetData>
  <phoneticPr fontId="1"/>
  <pageMargins left="0.7" right="0.7" top="0.75" bottom="0.75" header="0.3" footer="0.3"/>
  <pageSetup paperSize="9" scale="8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【解8.1-5】</vt:lpstr>
      <vt:lpstr>【解8.1-6】NH3 )</vt:lpstr>
      <vt:lpstr>NH3 機械学会　400 K</vt:lpstr>
      <vt:lpstr>【解8.1-7】H2O</vt:lpstr>
      <vt:lpstr>課題1_CH4 Sagara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Hideo Nishiumi</dc:creator>
  <cp:lastModifiedBy>nishi</cp:lastModifiedBy>
  <cp:lastPrinted>2013-04-06T08:10:01Z</cp:lastPrinted>
  <dcterms:created xsi:type="dcterms:W3CDTF">2011-09-17T04:45:50Z</dcterms:created>
  <dcterms:modified xsi:type="dcterms:W3CDTF">2013-04-16T15:17:36Z</dcterms:modified>
</cp:coreProperties>
</file>